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acauren-my.sharepoint.com/personal/joseluis_gomez_auren_es1/Documents/00 J2LG/_ BIGBAN School for entrepreneurs/Recursos/"/>
    </mc:Choice>
  </mc:AlternateContent>
  <xr:revisionPtr revIDLastSave="1" documentId="11_317E8803CDDC979D565E78DD6AF26DA12598D970" xr6:coauthVersionLast="47" xr6:coauthVersionMax="47" xr10:uidLastSave="{AB1B536A-D094-48A3-BF75-C0E869C5AE9B}"/>
  <bookViews>
    <workbookView xWindow="67080" yWindow="-6420" windowWidth="29040" windowHeight="15720" tabRatio="622" xr2:uid="{00000000-000D-0000-FFFF-FFFF00000000}"/>
  </bookViews>
  <sheets>
    <sheet name="1. Resumen Ejecutivo" sheetId="1" r:id="rId1"/>
    <sheet name="2. Histórico Métricas" sheetId="2" r:id="rId2"/>
    <sheet name="3. Objetivos Q1 2025" sheetId="3" r:id="rId3"/>
    <sheet name="4. Análisis Churn" sheetId="4" r:id="rId4"/>
    <sheet name="5. Ayuda Inversores" sheetId="5" r:id="rId5"/>
    <sheet name="6. Instrucciones" sheetId="6" r:id="rId6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9" i="4" l="1"/>
  <c r="D9" i="4"/>
  <c r="E8" i="4"/>
  <c r="D8" i="4"/>
  <c r="E7" i="4"/>
  <c r="D7" i="4"/>
  <c r="D9" i="3"/>
  <c r="E9" i="3" s="1"/>
  <c r="D8" i="3"/>
  <c r="E8" i="3" s="1"/>
  <c r="D7" i="3"/>
  <c r="E7" i="3" s="1"/>
  <c r="E6" i="3"/>
  <c r="D5" i="3"/>
  <c r="E5" i="3" s="1"/>
  <c r="E23" i="1"/>
  <c r="D23" i="1"/>
  <c r="D22" i="1"/>
  <c r="C22" i="1"/>
  <c r="B22" i="1"/>
  <c r="E22" i="1" s="1"/>
  <c r="E21" i="1"/>
  <c r="D21" i="1"/>
  <c r="E20" i="1"/>
  <c r="D20" i="1"/>
  <c r="E19" i="1"/>
  <c r="D19" i="1"/>
  <c r="E18" i="1"/>
  <c r="D18" i="1"/>
  <c r="D14" i="1"/>
  <c r="F13" i="1"/>
  <c r="D13" i="1"/>
  <c r="F12" i="1"/>
  <c r="D12" i="1"/>
  <c r="F11" i="1"/>
  <c r="D11" i="1"/>
  <c r="F10" i="1"/>
  <c r="D10" i="1"/>
  <c r="F9" i="1"/>
  <c r="D9" i="1"/>
</calcChain>
</file>

<file path=xl/sharedStrings.xml><?xml version="1.0" encoding="utf-8"?>
<sst xmlns="http://schemas.openxmlformats.org/spreadsheetml/2006/main" count="198" uniqueCount="173">
  <si>
    <t>DASHBOARD MENSUAL - RESUMEN EJECUTIVO</t>
  </si>
  <si>
    <t>Empresa:</t>
  </si>
  <si>
    <t>TU EMPRESA SL</t>
  </si>
  <si>
    <t>Mes de Reporte:</t>
  </si>
  <si>
    <t>Febrero 2025</t>
  </si>
  <si>
    <t>Estado:</t>
  </si>
  <si>
    <t>🟡 Cautela</t>
  </si>
  <si>
    <t>MÉTRICAS FINANCIERAS CLAVE</t>
  </si>
  <si>
    <t>Métrica</t>
  </si>
  <si>
    <t>Este Mes</t>
  </si>
  <si>
    <t>Mes Anterior</t>
  </si>
  <si>
    <t>Δ %</t>
  </si>
  <si>
    <t>Target</t>
  </si>
  <si>
    <t>Status</t>
  </si>
  <si>
    <t>Comentario</t>
  </si>
  <si>
    <t>MRR (€)</t>
  </si>
  <si>
    <t>Por encima target</t>
  </si>
  <si>
    <t>Nuevos ingresos (€)</t>
  </si>
  <si>
    <t>Excelente mes</t>
  </si>
  <si>
    <t>Churn (€)</t>
  </si>
  <si>
    <t>Requiere atención</t>
  </si>
  <si>
    <t>Runway (meses)</t>
  </si>
  <si>
    <t>Saludable</t>
  </si>
  <si>
    <t>Burn Rate (€)</t>
  </si>
  <si>
    <t>Controlado</t>
  </si>
  <si>
    <t>Cash (€)</t>
  </si>
  <si>
    <t>MÉTRICAS DE PRODUCTO/USUARIO</t>
  </si>
  <si>
    <t>Nuevos clientes</t>
  </si>
  <si>
    <t>Crecimiento sólido</t>
  </si>
  <si>
    <t>Clientes activos</t>
  </si>
  <si>
    <t>Retención buena</t>
  </si>
  <si>
    <t>CAC (€)</t>
  </si>
  <si>
    <t>Incremento controlado</t>
  </si>
  <si>
    <t>LTV (€)</t>
  </si>
  <si>
    <t>Mejorando</t>
  </si>
  <si>
    <t>LTV:CAC</t>
  </si>
  <si>
    <t>Ratio saludable</t>
  </si>
  <si>
    <t>Churn rate (%)</t>
  </si>
  <si>
    <t>Atención requerida</t>
  </si>
  <si>
    <t>HISTÓRICO DE MÉTRICAS - ÚLTIMOS 12 MESES</t>
  </si>
  <si>
    <t>Sep-24</t>
  </si>
  <si>
    <t>Oct-24</t>
  </si>
  <si>
    <t>Nov-24</t>
  </si>
  <si>
    <t>Dic-24</t>
  </si>
  <si>
    <t>Ene-25</t>
  </si>
  <si>
    <t>Feb-25</t>
  </si>
  <si>
    <t>Mar-25</t>
  </si>
  <si>
    <t>Abr-25</t>
  </si>
  <si>
    <t>May-25</t>
  </si>
  <si>
    <t>Jun-25</t>
  </si>
  <si>
    <t>Jul-25</t>
  </si>
  <si>
    <t>Ago-25</t>
  </si>
  <si>
    <t>Nuevos Ingresos (€)</t>
  </si>
  <si>
    <t>Clientes Activos</t>
  </si>
  <si>
    <t>Churn Rate (%)</t>
  </si>
  <si>
    <t>OBJETIVOS TRIMESTRALES - Q1 2025</t>
  </si>
  <si>
    <t>Objetivo</t>
  </si>
  <si>
    <t>Actual</t>
  </si>
  <si>
    <t>% Completado</t>
  </si>
  <si>
    <t>Fecha Límite</t>
  </si>
  <si>
    <t>Alcanzar 100K€ MRR</t>
  </si>
  <si>
    <t>31-Mar-2025</t>
  </si>
  <si>
    <t>Vamos bien</t>
  </si>
  <si>
    <t>Lanzar funcionalidad mobile</t>
  </si>
  <si>
    <t>Sí</t>
  </si>
  <si>
    <t>28-Feb-2025</t>
  </si>
  <si>
    <t>Completado a tiempo</t>
  </si>
  <si>
    <t>Contratar 2 developers</t>
  </si>
  <si>
    <t>1 en proceso final</t>
  </si>
  <si>
    <t>Reducir CAC a &lt;1K€</t>
  </si>
  <si>
    <t>Necesita mejora</t>
  </si>
  <si>
    <t>Cerrar 5 clientes enterprise</t>
  </si>
  <si>
    <t>Pipeline activo</t>
  </si>
  <si>
    <t>ANÁLISIS DE CHURN - DEEP DIVE</t>
  </si>
  <si>
    <t>Problema Identificado:</t>
  </si>
  <si>
    <t>Churn subió de 4% a 6% en febrero, concentrado en clientes SMB (&lt;10 empleados)</t>
  </si>
  <si>
    <t>ANÁLISIS POR SEGMENTO</t>
  </si>
  <si>
    <t>Segmento</t>
  </si>
  <si>
    <t>Clientes Totales</t>
  </si>
  <si>
    <t>Clientes Cancelados</t>
  </si>
  <si>
    <t>Churn Rate</t>
  </si>
  <si>
    <t>% del Churn Total</t>
  </si>
  <si>
    <t>Time-to-Value (días)</t>
  </si>
  <si>
    <t>SMB (&lt;10 empleados)</t>
  </si>
  <si>
    <t>Mid-Market (10-50)</t>
  </si>
  <si>
    <t>Enterprise (&gt;50)</t>
  </si>
  <si>
    <t>PLAN DE ACCIÓN</t>
  </si>
  <si>
    <t>Acción</t>
  </si>
  <si>
    <t>Fecha Inicio</t>
  </si>
  <si>
    <t>Fecha Target</t>
  </si>
  <si>
    <t>Responsable</t>
  </si>
  <si>
    <t>KPI Impacto</t>
  </si>
  <si>
    <t>Nuevo onboarding guiado SMB</t>
  </si>
  <si>
    <t>01-Mar-2025</t>
  </si>
  <si>
    <t>15-Mar-2025</t>
  </si>
  <si>
    <t>Product Team</t>
  </si>
  <si>
    <t>✓ Implementado</t>
  </si>
  <si>
    <t>Reducir Time-to-Value a &lt;10 días</t>
  </si>
  <si>
    <t>Email automatizado día 3/7/14</t>
  </si>
  <si>
    <t>10-Mar-2025</t>
  </si>
  <si>
    <t>Marketing</t>
  </si>
  <si>
    <t>Engagement +20%</t>
  </si>
  <si>
    <t>Video-tutoriales en app</t>
  </si>
  <si>
    <t>05-Mar-2025</t>
  </si>
  <si>
    <t>20-Mar-2025</t>
  </si>
  <si>
    <t>Product</t>
  </si>
  <si>
    <t>🟡 En progreso</t>
  </si>
  <si>
    <t>Activación features +15%</t>
  </si>
  <si>
    <t>Success Manager asignado 30 días</t>
  </si>
  <si>
    <t>Customer Success</t>
  </si>
  <si>
    <t>Churn SMB &lt;4%</t>
  </si>
  <si>
    <t>AYUDA SOLICITADA A INVERSORES</t>
  </si>
  <si>
    <t>Tipo de Ayuda</t>
  </si>
  <si>
    <t>Perfil Específico</t>
  </si>
  <si>
    <t>Contexto</t>
  </si>
  <si>
    <t>Timing</t>
  </si>
  <si>
    <t>Notas</t>
  </si>
  <si>
    <t>Intro warm</t>
  </si>
  <si>
    <t>Head of Customer Success
5+ años SaaS B2B
Ha reducido churn &gt;8% a &lt;3%</t>
  </si>
  <si>
    <t>Necesitamos reforzar equipo CS para manejar crecimiento</t>
  </si>
  <si>
    <t>Abril 2025</t>
  </si>
  <si>
    <t>🟡 Buscando</t>
  </si>
  <si>
    <t>Prioridad alta</t>
  </si>
  <si>
    <t>Feedback estratégico</t>
  </si>
  <si>
    <t>Revisión pricing strategy
3 opciones analizadas</t>
  </si>
  <si>
    <t>Considerando aumentar precios en 15% para nuevos clientes</t>
  </si>
  <si>
    <t>Esta semana</t>
  </si>
  <si>
    <t>🔴 Urgente</t>
  </si>
  <si>
    <t>Doc adjunto</t>
  </si>
  <si>
    <t>Intro cliente potencial</t>
  </si>
  <si>
    <t>Empresas 100-500 empleados
Sector: Tech/SaaS</t>
  </si>
  <si>
    <t>Ideal para expansion enterprise</t>
  </si>
  <si>
    <t>Q2 2025</t>
  </si>
  <si>
    <t>🟢 Activo</t>
  </si>
  <si>
    <t>Pipeline abierto</t>
  </si>
  <si>
    <t>📋 INSTRUCCIONES DE USO</t>
  </si>
  <si>
    <t>🔵 CELDAS AZULES CON FONDO AMARILLO</t>
  </si>
  <si>
    <t>Son INPUTS - Modifica estos valores con tus datos reales</t>
  </si>
  <si>
    <t>⚫ CELDAS NEGRAS</t>
  </si>
  <si>
    <t>Son FÓRMULAS - Se calculan automáticamente</t>
  </si>
  <si>
    <t>🟢 TEXTO VERDE</t>
  </si>
  <si>
    <t>Referencias a otras pestañas del mismo archivo</t>
  </si>
  <si>
    <t>📊 PESTAÑAS DEL DASHBOARD:</t>
  </si>
  <si>
    <t>1. Resumen Ejecutivo</t>
  </si>
  <si>
    <t>Vista consolidada de todas las métricas clave del mes</t>
  </si>
  <si>
    <t>2. Histórico Métricas</t>
  </si>
  <si>
    <t>Evolución de métricas en los últimos 12 meses (actualiza mensualmente)</t>
  </si>
  <si>
    <t>3. Objetivos Q1 2025</t>
  </si>
  <si>
    <t>Seguimiento de objetivos trimestrales vs. progreso real</t>
  </si>
  <si>
    <t>4. Análisis Churn</t>
  </si>
  <si>
    <t>Deep dive en problema identificado (cambia tema cada mes)</t>
  </si>
  <si>
    <t>5. Ayuda Inversores</t>
  </si>
  <si>
    <t>Registro de ayuda solicitada y su status</t>
  </si>
  <si>
    <t>6. Instrucciones</t>
  </si>
  <si>
    <t>Esta pestaña</t>
  </si>
  <si>
    <t>⏰ ACTUALIZACIÓN MENSUAL:</t>
  </si>
  <si>
    <t>PASO 1:</t>
  </si>
  <si>
    <t>Actualiza celdas azules en pestaña 1 (Resumen Ejecutivo) con datos del mes</t>
  </si>
  <si>
    <t>PASO 2:</t>
  </si>
  <si>
    <t>Añade nueva columna en pestaña 2 (Histórico) con datos del mes</t>
  </si>
  <si>
    <t>PASO 3:</t>
  </si>
  <si>
    <t>Revisa progreso objetivos en pestaña 3</t>
  </si>
  <si>
    <t>PASO 4:</t>
  </si>
  <si>
    <t>Cambia tema de Deep Dive en pestaña 4 cada mes (rotación)</t>
  </si>
  <si>
    <t>PASO 5:</t>
  </si>
  <si>
    <t>Actualiza solicitudes de ayuda en pestaña 5</t>
  </si>
  <si>
    <t>💡 TIPS:</t>
  </si>
  <si>
    <t>• Mantén consistencia: usa las mismas métricas cada mes</t>
  </si>
  <si>
    <t>• Sé honesto: incluye siempre problemas identificados</t>
  </si>
  <si>
    <t>• Pide ayuda específica: perfil exacto, timing, contexto</t>
  </si>
  <si>
    <t>• Comparte este Excel junto con tu update mensual Word</t>
  </si>
  <si>
    <t>🎯 COMPATIBILIDAD:</t>
  </si>
  <si>
    <t>Este dashboard complementa la plantilla Update_Mensual_Inversor_Plantilla.docx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</si>
</sst>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7" x14ac:knownFonts="1">
    <font>
      <sz val="11"/>
      <color theme="1"/>
      <name val="Calibri"/>
      <family val="2"/>
      <charset val="1"/>
    </font>
    <font>
      <b/>
      <sz val="16"/>
      <color rgb="FF2C3E50"/>
      <name val="Cambria"/>
      <charset val="1"/>
    </font>
    <font>
      <b/>
      <sz val="11"/>
      <color rgb="FF0000FF"/>
      <name val="Cambria"/>
      <charset val="1"/>
    </font>
    <font>
      <b/>
      <sz val="11"/>
      <name val="Cambria"/>
      <charset val="1"/>
    </font>
    <font>
      <b/>
      <sz val="11"/>
      <color rgb="FFFFFFFF"/>
      <name val="Cambria"/>
      <charset val="1"/>
    </font>
    <font>
      <sz val="11"/>
      <color rgb="FF000000"/>
      <name val="Cambria"/>
      <charset val="1"/>
    </font>
    <font>
      <b/>
      <sz val="14"/>
      <color rgb="FF2C3E50"/>
      <name val="Cambria"/>
      <charset val="1"/>
    </font>
  </fonts>
  <fills count="7">
    <fill>
      <patternFill patternType="none"/>
    </fill>
    <fill>
      <patternFill patternType="gray125"/>
    </fill>
    <fill>
      <patternFill patternType="solid">
        <fgColor rgb="FF3498DB"/>
        <bgColor rgb="FF3366FF"/>
      </patternFill>
    </fill>
    <fill>
      <patternFill patternType="solid">
        <fgColor rgb="FFFFFF00"/>
        <bgColor rgb="FFFFFF00"/>
      </patternFill>
    </fill>
    <fill>
      <patternFill patternType="solid">
        <fgColor rgb="FF2ECC71"/>
        <bgColor rgb="FF3498DB"/>
      </patternFill>
    </fill>
    <fill>
      <patternFill patternType="solid">
        <fgColor rgb="FF9B59B6"/>
        <bgColor rgb="FF808080"/>
      </patternFill>
    </fill>
    <fill>
      <patternFill patternType="solid">
        <fgColor rgb="FFE74C3C"/>
        <bgColor rgb="FFFF8080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/>
    <xf numFmtId="3" fontId="2" fillId="3" borderId="2" xfId="0" applyNumberFormat="1" applyFont="1" applyFill="1" applyBorder="1" applyAlignment="1">
      <alignment horizontal="center"/>
    </xf>
    <xf numFmtId="3" fontId="0" fillId="0" borderId="2" xfId="0" applyNumberForma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0" fillId="0" borderId="2" xfId="0" applyBorder="1" applyAlignment="1">
      <alignment horizontal="left"/>
    </xf>
    <xf numFmtId="0" fontId="4" fillId="4" borderId="2" xfId="0" applyFont="1" applyFill="1" applyBorder="1" applyAlignment="1">
      <alignment horizontal="center" vertical="center" wrapText="1"/>
    </xf>
    <xf numFmtId="165" fontId="5" fillId="0" borderId="2" xfId="0" applyNumberFormat="1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0" fillId="0" borderId="2" xfId="0" applyNumberFormat="1" applyBorder="1" applyAlignment="1">
      <alignment horizontal="center"/>
    </xf>
    <xf numFmtId="0" fontId="4" fillId="5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/>
    </xf>
    <xf numFmtId="9" fontId="5" fillId="0" borderId="2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top" wrapText="1"/>
    </xf>
    <xf numFmtId="0" fontId="0" fillId="0" borderId="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0" fillId="0" borderId="0" xfId="0"/>
    <xf numFmtId="0" fontId="4" fillId="6" borderId="1" xfId="0" applyFont="1" applyFill="1" applyBorder="1" applyAlignment="1">
      <alignment horizontal="center"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2ECC71"/>
      <rgbColor rgb="FF99CC00"/>
      <rgbColor rgb="FFFFCC00"/>
      <rgbColor rgb="FFFF9900"/>
      <rgbColor rgb="FFE74C3C"/>
      <rgbColor rgb="FF9B59B6"/>
      <rgbColor rgb="FF969696"/>
      <rgbColor rgb="FF003366"/>
      <rgbColor rgb="FF3498DB"/>
      <rgbColor rgb="FF003300"/>
      <rgbColor rgb="FF333300"/>
      <rgbColor rgb="FF993300"/>
      <rgbColor rgb="FF993366"/>
      <rgbColor rgb="FF333399"/>
      <rgbColor rgb="FF2C3E50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3"/>
  <sheetViews>
    <sheetView tabSelected="1" zoomScaleNormal="100" workbookViewId="0">
      <selection sqref="A1:H1"/>
    </sheetView>
  </sheetViews>
  <sheetFormatPr baseColWidth="10" defaultColWidth="8.6640625" defaultRowHeight="14.4" x14ac:dyDescent="0.3"/>
  <cols>
    <col min="1" max="1" width="25" customWidth="1"/>
    <col min="2" max="3" width="12" customWidth="1"/>
    <col min="4" max="5" width="10" customWidth="1"/>
    <col min="6" max="6" width="8" customWidth="1"/>
    <col min="7" max="7" width="25" customWidth="1"/>
  </cols>
  <sheetData>
    <row r="1" spans="1:8" ht="20.399999999999999" x14ac:dyDescent="0.35">
      <c r="A1" s="23" t="s">
        <v>0</v>
      </c>
      <c r="B1" s="23"/>
      <c r="C1" s="23"/>
      <c r="D1" s="23"/>
      <c r="E1" s="23"/>
      <c r="F1" s="23"/>
      <c r="G1" s="23"/>
      <c r="H1" s="23"/>
    </row>
    <row r="3" spans="1:8" x14ac:dyDescent="0.3">
      <c r="A3" t="s">
        <v>1</v>
      </c>
      <c r="B3" s="1" t="s">
        <v>2</v>
      </c>
    </row>
    <row r="4" spans="1:8" x14ac:dyDescent="0.3">
      <c r="A4" t="s">
        <v>3</v>
      </c>
      <c r="B4" s="1" t="s">
        <v>4</v>
      </c>
    </row>
    <row r="5" spans="1:8" x14ac:dyDescent="0.3">
      <c r="A5" t="s">
        <v>5</v>
      </c>
      <c r="B5" s="2" t="s">
        <v>6</v>
      </c>
    </row>
    <row r="7" spans="1:8" ht="15" customHeight="1" x14ac:dyDescent="0.3">
      <c r="A7" s="24" t="s">
        <v>7</v>
      </c>
      <c r="B7" s="24"/>
      <c r="C7" s="24"/>
      <c r="D7" s="24"/>
      <c r="E7" s="24"/>
      <c r="F7" s="24"/>
      <c r="G7" s="24"/>
      <c r="H7" s="24"/>
    </row>
    <row r="8" spans="1:8" ht="27.6" x14ac:dyDescent="0.3">
      <c r="A8" s="3" t="s">
        <v>8</v>
      </c>
      <c r="B8" s="3" t="s">
        <v>9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</row>
    <row r="9" spans="1:8" x14ac:dyDescent="0.3">
      <c r="A9" s="4" t="s">
        <v>15</v>
      </c>
      <c r="B9" s="5">
        <v>85000</v>
      </c>
      <c r="C9" s="6">
        <v>74000</v>
      </c>
      <c r="D9" s="7">
        <f t="shared" ref="D9:D14" si="0">(B9-C9)/C9</f>
        <v>0.14864864864864866</v>
      </c>
      <c r="E9" s="6">
        <v>80000</v>
      </c>
      <c r="F9" s="8" t="str">
        <f>IF(B9&gt;=E9,"🟢",IF(B9&gt;=E9*0.9,"🟡","🔴"))</f>
        <v>🟢</v>
      </c>
      <c r="G9" s="9" t="s">
        <v>16</v>
      </c>
    </row>
    <row r="10" spans="1:8" x14ac:dyDescent="0.3">
      <c r="A10" s="4" t="s">
        <v>17</v>
      </c>
      <c r="B10" s="5">
        <v>18000</v>
      </c>
      <c r="C10" s="6">
        <v>12000</v>
      </c>
      <c r="D10" s="7">
        <f t="shared" si="0"/>
        <v>0.5</v>
      </c>
      <c r="E10" s="6">
        <v>15000</v>
      </c>
      <c r="F10" s="8" t="str">
        <f>IF(B10&gt;=E10,"🟢",IF(B10&gt;=E10*0.9,"🟡","🔴"))</f>
        <v>🟢</v>
      </c>
      <c r="G10" s="9" t="s">
        <v>18</v>
      </c>
    </row>
    <row r="11" spans="1:8" x14ac:dyDescent="0.3">
      <c r="A11" s="4" t="s">
        <v>19</v>
      </c>
      <c r="B11" s="5">
        <v>-7000</v>
      </c>
      <c r="C11" s="6">
        <v>-5000</v>
      </c>
      <c r="D11" s="7">
        <f t="shared" si="0"/>
        <v>0.4</v>
      </c>
      <c r="E11" s="6">
        <v>-4000</v>
      </c>
      <c r="F11" s="8" t="str">
        <f>IF(ABS(B11)&lt;=ABS(E11),"🟢",IF(ABS(B11)&lt;=ABS(E11)*1.2,"🟡","🔴"))</f>
        <v>🔴</v>
      </c>
      <c r="G11" s="9" t="s">
        <v>20</v>
      </c>
    </row>
    <row r="12" spans="1:8" x14ac:dyDescent="0.3">
      <c r="A12" s="4" t="s">
        <v>21</v>
      </c>
      <c r="B12" s="5">
        <v>14</v>
      </c>
      <c r="C12" s="6">
        <v>15</v>
      </c>
      <c r="D12" s="7">
        <f t="shared" si="0"/>
        <v>-6.6666666666666666E-2</v>
      </c>
      <c r="E12" s="6">
        <v>12</v>
      </c>
      <c r="F12" s="8" t="str">
        <f>IF(B12&gt;=E12,"🟢",IF(B12&gt;=E12*0.9,"🟡","🔴"))</f>
        <v>🟢</v>
      </c>
      <c r="G12" s="9" t="s">
        <v>22</v>
      </c>
    </row>
    <row r="13" spans="1:8" x14ac:dyDescent="0.3">
      <c r="A13" s="4" t="s">
        <v>23</v>
      </c>
      <c r="B13" s="5">
        <v>65000</v>
      </c>
      <c r="C13" s="6">
        <v>63000</v>
      </c>
      <c r="D13" s="7">
        <f t="shared" si="0"/>
        <v>3.1746031746031744E-2</v>
      </c>
      <c r="E13" s="6">
        <v>70000</v>
      </c>
      <c r="F13" s="8" t="str">
        <f>IF(B13&lt;=E13,"🟢",IF(B13&lt;=E13*1.1,"🟡","🔴"))</f>
        <v>🟢</v>
      </c>
      <c r="G13" s="9" t="s">
        <v>24</v>
      </c>
    </row>
    <row r="14" spans="1:8" x14ac:dyDescent="0.3">
      <c r="A14" s="4" t="s">
        <v>25</v>
      </c>
      <c r="B14" s="5">
        <v>910000</v>
      </c>
      <c r="C14" s="6">
        <v>945000</v>
      </c>
      <c r="D14" s="7">
        <f t="shared" si="0"/>
        <v>-3.7037037037037035E-2</v>
      </c>
      <c r="F14" s="8"/>
      <c r="G14" s="9"/>
    </row>
    <row r="16" spans="1:8" ht="15" customHeight="1" x14ac:dyDescent="0.3">
      <c r="A16" s="25" t="s">
        <v>26</v>
      </c>
      <c r="B16" s="25"/>
      <c r="C16" s="25"/>
      <c r="D16" s="25"/>
      <c r="E16" s="25"/>
      <c r="F16" s="25"/>
      <c r="G16" s="25"/>
      <c r="H16" s="25"/>
    </row>
    <row r="17" spans="1:6" ht="27.6" x14ac:dyDescent="0.3">
      <c r="A17" s="10" t="s">
        <v>8</v>
      </c>
      <c r="B17" s="10" t="s">
        <v>9</v>
      </c>
      <c r="C17" s="10" t="s">
        <v>10</v>
      </c>
      <c r="D17" s="10" t="s">
        <v>11</v>
      </c>
      <c r="E17" s="10" t="s">
        <v>13</v>
      </c>
      <c r="F17" s="10" t="s">
        <v>14</v>
      </c>
    </row>
    <row r="18" spans="1:6" x14ac:dyDescent="0.3">
      <c r="A18" s="4" t="s">
        <v>27</v>
      </c>
      <c r="B18" s="5">
        <v>45</v>
      </c>
      <c r="C18" s="6">
        <v>38</v>
      </c>
      <c r="D18" s="7">
        <f t="shared" ref="D18:D23" si="1">(B18-C18)/C18</f>
        <v>0.18421052631578946</v>
      </c>
      <c r="E18" s="8" t="str">
        <f>IF(B18&gt;C18,"🟢",IF(B18&gt;=C18*0.95,"🟡","🔴"))</f>
        <v>🟢</v>
      </c>
      <c r="F18" s="9" t="s">
        <v>28</v>
      </c>
    </row>
    <row r="19" spans="1:6" x14ac:dyDescent="0.3">
      <c r="A19" s="4" t="s">
        <v>29</v>
      </c>
      <c r="B19" s="5">
        <v>312</v>
      </c>
      <c r="C19" s="6">
        <v>289</v>
      </c>
      <c r="D19" s="7">
        <f t="shared" si="1"/>
        <v>7.9584775086505188E-2</v>
      </c>
      <c r="E19" s="8" t="str">
        <f>IF(B19&gt;C19,"🟢",IF(B19&gt;=C19*0.95,"🟡","🔴"))</f>
        <v>🟢</v>
      </c>
      <c r="F19" s="9" t="s">
        <v>30</v>
      </c>
    </row>
    <row r="20" spans="1:6" x14ac:dyDescent="0.3">
      <c r="A20" s="4" t="s">
        <v>31</v>
      </c>
      <c r="B20" s="5">
        <v>1200</v>
      </c>
      <c r="C20" s="6">
        <v>1100</v>
      </c>
      <c r="D20" s="7">
        <f t="shared" si="1"/>
        <v>9.0909090909090912E-2</v>
      </c>
      <c r="E20" s="8" t="str">
        <f>IF(B20&lt;=C20*1.1,"🟢",IF(B20&lt;=C20*1.2,"🟡","🔴"))</f>
        <v>🟢</v>
      </c>
      <c r="F20" s="9" t="s">
        <v>32</v>
      </c>
    </row>
    <row r="21" spans="1:6" x14ac:dyDescent="0.3">
      <c r="A21" s="4" t="s">
        <v>33</v>
      </c>
      <c r="B21" s="5">
        <v>4800</v>
      </c>
      <c r="C21" s="6">
        <v>4500</v>
      </c>
      <c r="D21" s="7">
        <f t="shared" si="1"/>
        <v>6.6666666666666666E-2</v>
      </c>
      <c r="E21" s="8" t="str">
        <f>IF(B21&gt;C21,"🟢",IF(B21&gt;=C21*0.95,"🟡","🔴"))</f>
        <v>🟢</v>
      </c>
      <c r="F21" s="9" t="s">
        <v>34</v>
      </c>
    </row>
    <row r="22" spans="1:6" x14ac:dyDescent="0.3">
      <c r="A22" s="4" t="s">
        <v>35</v>
      </c>
      <c r="B22" s="11">
        <f>B21/B20</f>
        <v>4</v>
      </c>
      <c r="C22" s="6">
        <f>C21/C20</f>
        <v>4.0909090909090908</v>
      </c>
      <c r="D22" s="7">
        <f t="shared" si="1"/>
        <v>-2.2222222222222202E-2</v>
      </c>
      <c r="E22" s="8" t="str">
        <f>IF(B22&gt;=3,"🟢",IF(B22&gt;=2.5,"🟡","🔴"))</f>
        <v>🟢</v>
      </c>
      <c r="F22" s="9" t="s">
        <v>36</v>
      </c>
    </row>
    <row r="23" spans="1:6" x14ac:dyDescent="0.3">
      <c r="A23" s="4" t="s">
        <v>37</v>
      </c>
      <c r="B23" s="12">
        <v>6</v>
      </c>
      <c r="C23" s="13">
        <v>4</v>
      </c>
      <c r="D23" s="7">
        <f t="shared" si="1"/>
        <v>0.5</v>
      </c>
      <c r="E23" s="8" t="str">
        <f>IF(B23&lt;=5,"🟢",IF(B23&lt;=7,"🟡","🔴"))</f>
        <v>🟡</v>
      </c>
      <c r="F23" s="9" t="s">
        <v>38</v>
      </c>
    </row>
  </sheetData>
  <mergeCells count="3">
    <mergeCell ref="A1:H1"/>
    <mergeCell ref="A7:H7"/>
    <mergeCell ref="A16:H16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0"/>
  <sheetViews>
    <sheetView zoomScaleNormal="100" workbookViewId="0">
      <selection sqref="A1:N1"/>
    </sheetView>
  </sheetViews>
  <sheetFormatPr baseColWidth="10" defaultColWidth="8.6640625" defaultRowHeight="14.4" x14ac:dyDescent="0.3"/>
  <cols>
    <col min="1" max="1" width="25" customWidth="1"/>
    <col min="2" max="13" width="11" customWidth="1"/>
  </cols>
  <sheetData>
    <row r="1" spans="1:14" ht="17.399999999999999" x14ac:dyDescent="0.3">
      <c r="A1" s="26" t="s">
        <v>39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3" spans="1:14" x14ac:dyDescent="0.3">
      <c r="A3" s="3" t="s">
        <v>8</v>
      </c>
      <c r="B3" s="3" t="s">
        <v>40</v>
      </c>
      <c r="C3" s="3" t="s">
        <v>41</v>
      </c>
      <c r="D3" s="3" t="s">
        <v>42</v>
      </c>
      <c r="E3" s="3" t="s">
        <v>43</v>
      </c>
      <c r="F3" s="3" t="s">
        <v>44</v>
      </c>
      <c r="G3" s="3" t="s">
        <v>45</v>
      </c>
      <c r="H3" s="3" t="s">
        <v>46</v>
      </c>
      <c r="I3" s="3" t="s">
        <v>47</v>
      </c>
      <c r="J3" s="3" t="s">
        <v>48</v>
      </c>
      <c r="K3" s="3" t="s">
        <v>49</v>
      </c>
      <c r="L3" s="3" t="s">
        <v>50</v>
      </c>
      <c r="M3" s="3" t="s">
        <v>51</v>
      </c>
    </row>
    <row r="4" spans="1:14" x14ac:dyDescent="0.3">
      <c r="A4" s="4" t="s">
        <v>15</v>
      </c>
      <c r="B4" s="6">
        <v>45000</v>
      </c>
      <c r="C4" s="6">
        <v>50000</v>
      </c>
      <c r="D4" s="6">
        <v>55000</v>
      </c>
      <c r="E4" s="6">
        <v>60000</v>
      </c>
      <c r="F4" s="6">
        <v>68000</v>
      </c>
      <c r="G4" s="6">
        <v>74000</v>
      </c>
      <c r="H4" s="6">
        <v>85000</v>
      </c>
      <c r="I4" s="6">
        <v>90000</v>
      </c>
      <c r="J4" s="6">
        <v>95000</v>
      </c>
      <c r="K4" s="6">
        <v>100000</v>
      </c>
      <c r="L4" s="6">
        <v>105000</v>
      </c>
      <c r="M4" s="6">
        <v>110000</v>
      </c>
    </row>
    <row r="5" spans="1:14" x14ac:dyDescent="0.3">
      <c r="A5" s="4" t="s">
        <v>52</v>
      </c>
      <c r="B5" s="6">
        <v>8000</v>
      </c>
      <c r="C5" s="6">
        <v>10000</v>
      </c>
      <c r="D5" s="6">
        <v>9000</v>
      </c>
      <c r="E5" s="6">
        <v>11000</v>
      </c>
      <c r="F5" s="6">
        <v>13000</v>
      </c>
      <c r="G5" s="6">
        <v>12000</v>
      </c>
      <c r="H5" s="6">
        <v>18000</v>
      </c>
      <c r="I5" s="6">
        <v>15000</v>
      </c>
      <c r="J5" s="6">
        <v>16000</v>
      </c>
      <c r="K5" s="6">
        <v>17000</v>
      </c>
      <c r="L5" s="6">
        <v>18000</v>
      </c>
      <c r="M5" s="6">
        <v>19000</v>
      </c>
    </row>
    <row r="6" spans="1:14" x14ac:dyDescent="0.3">
      <c r="A6" s="4" t="s">
        <v>19</v>
      </c>
      <c r="B6" s="6">
        <v>-2000</v>
      </c>
      <c r="C6" s="6">
        <v>-2500</v>
      </c>
      <c r="D6" s="6">
        <v>-2000</v>
      </c>
      <c r="E6" s="6">
        <v>-3000</v>
      </c>
      <c r="F6" s="6">
        <v>-4000</v>
      </c>
      <c r="G6" s="6">
        <v>-5000</v>
      </c>
      <c r="H6" s="6">
        <v>-7000</v>
      </c>
      <c r="I6" s="6">
        <v>-5000</v>
      </c>
      <c r="J6" s="6">
        <v>-4500</v>
      </c>
      <c r="K6" s="6">
        <v>-4000</v>
      </c>
      <c r="L6" s="6">
        <v>-3500</v>
      </c>
      <c r="M6" s="6">
        <v>-3000</v>
      </c>
    </row>
    <row r="7" spans="1:14" x14ac:dyDescent="0.3">
      <c r="A7" s="4" t="s">
        <v>53</v>
      </c>
      <c r="B7" s="6">
        <v>180</v>
      </c>
      <c r="C7" s="6">
        <v>195</v>
      </c>
      <c r="D7" s="6">
        <v>210</v>
      </c>
      <c r="E7" s="6">
        <v>225</v>
      </c>
      <c r="F7" s="6">
        <v>250</v>
      </c>
      <c r="G7" s="6">
        <v>289</v>
      </c>
      <c r="H7" s="6">
        <v>312</v>
      </c>
      <c r="I7" s="6">
        <v>330</v>
      </c>
      <c r="J7" s="6">
        <v>350</v>
      </c>
      <c r="K7" s="6">
        <v>370</v>
      </c>
      <c r="L7" s="6">
        <v>390</v>
      </c>
      <c r="M7" s="6">
        <v>410</v>
      </c>
    </row>
    <row r="8" spans="1:14" x14ac:dyDescent="0.3">
      <c r="A8" s="4" t="s">
        <v>31</v>
      </c>
      <c r="B8" s="6">
        <v>900</v>
      </c>
      <c r="C8" s="6">
        <v>950</v>
      </c>
      <c r="D8" s="6">
        <v>980</v>
      </c>
      <c r="E8" s="6">
        <v>1000</v>
      </c>
      <c r="F8" s="6">
        <v>1050</v>
      </c>
      <c r="G8" s="6">
        <v>1100</v>
      </c>
      <c r="H8" s="6">
        <v>1200</v>
      </c>
      <c r="I8" s="6">
        <v>1150</v>
      </c>
      <c r="J8" s="6">
        <v>1100</v>
      </c>
      <c r="K8" s="6">
        <v>1050</v>
      </c>
      <c r="L8" s="6">
        <v>1000</v>
      </c>
      <c r="M8" s="6">
        <v>950</v>
      </c>
    </row>
    <row r="9" spans="1:14" x14ac:dyDescent="0.3">
      <c r="A9" s="4" t="s">
        <v>33</v>
      </c>
      <c r="B9" s="6">
        <v>3500</v>
      </c>
      <c r="C9" s="6">
        <v>3700</v>
      </c>
      <c r="D9" s="6">
        <v>3900</v>
      </c>
      <c r="E9" s="6">
        <v>4100</v>
      </c>
      <c r="F9" s="6">
        <v>4300</v>
      </c>
      <c r="G9" s="6">
        <v>4500</v>
      </c>
      <c r="H9" s="6">
        <v>4800</v>
      </c>
      <c r="I9" s="6">
        <v>5000</v>
      </c>
      <c r="J9" s="6">
        <v>5200</v>
      </c>
      <c r="K9" s="6">
        <v>5400</v>
      </c>
      <c r="L9" s="6">
        <v>5600</v>
      </c>
      <c r="M9" s="6">
        <v>5800</v>
      </c>
    </row>
    <row r="10" spans="1:14" x14ac:dyDescent="0.3">
      <c r="A10" s="4" t="s">
        <v>54</v>
      </c>
      <c r="B10" s="13">
        <v>3.5</v>
      </c>
      <c r="C10" s="13">
        <v>3.8</v>
      </c>
      <c r="D10" s="13">
        <v>3.2</v>
      </c>
      <c r="E10" s="13">
        <v>4</v>
      </c>
      <c r="F10" s="13">
        <v>4.2</v>
      </c>
      <c r="G10" s="13">
        <v>4</v>
      </c>
      <c r="H10" s="13">
        <v>6</v>
      </c>
      <c r="I10" s="13">
        <v>5</v>
      </c>
      <c r="J10" s="13">
        <v>4.5</v>
      </c>
      <c r="K10" s="13">
        <v>4</v>
      </c>
      <c r="L10" s="13">
        <v>3.5</v>
      </c>
      <c r="M10" s="13">
        <v>3</v>
      </c>
    </row>
  </sheetData>
  <mergeCells count="1">
    <mergeCell ref="A1:N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9"/>
  <sheetViews>
    <sheetView zoomScaleNormal="100" workbookViewId="0">
      <selection sqref="A1:G1"/>
    </sheetView>
  </sheetViews>
  <sheetFormatPr baseColWidth="10" defaultColWidth="8.6640625" defaultRowHeight="14.4" x14ac:dyDescent="0.3"/>
  <cols>
    <col min="1" max="1" width="30" customWidth="1"/>
    <col min="2" max="3" width="12" customWidth="1"/>
    <col min="4" max="4" width="13" customWidth="1"/>
    <col min="5" max="5" width="15" customWidth="1"/>
    <col min="6" max="6" width="13" customWidth="1"/>
    <col min="7" max="7" width="25" customWidth="1"/>
  </cols>
  <sheetData>
    <row r="1" spans="1:7" ht="17.399999999999999" x14ac:dyDescent="0.3">
      <c r="A1" s="26" t="s">
        <v>55</v>
      </c>
      <c r="B1" s="26"/>
      <c r="C1" s="26"/>
      <c r="D1" s="26"/>
      <c r="E1" s="26"/>
      <c r="F1" s="26"/>
      <c r="G1" s="26"/>
    </row>
    <row r="3" spans="1:7" ht="27.6" x14ac:dyDescent="0.3">
      <c r="A3" s="14" t="s">
        <v>56</v>
      </c>
      <c r="B3" s="14" t="s">
        <v>12</v>
      </c>
      <c r="C3" s="14" t="s">
        <v>57</v>
      </c>
      <c r="D3" s="14" t="s">
        <v>58</v>
      </c>
      <c r="E3" s="14" t="s">
        <v>13</v>
      </c>
      <c r="F3" s="14" t="s">
        <v>59</v>
      </c>
      <c r="G3" s="14" t="s">
        <v>14</v>
      </c>
    </row>
    <row r="5" spans="1:7" x14ac:dyDescent="0.3">
      <c r="A5" s="15" t="s">
        <v>60</v>
      </c>
      <c r="B5" s="6">
        <v>100000</v>
      </c>
      <c r="C5" s="5">
        <v>85000</v>
      </c>
      <c r="D5" s="16">
        <f>C5/B5</f>
        <v>0.85</v>
      </c>
      <c r="E5" s="8" t="str">
        <f>IF(D5&gt;=1,"✓ Completado",IF(D5&gt;=0.8,"🟡 En camino","🔴 Atrasado"))</f>
        <v>🟡 En camino</v>
      </c>
      <c r="F5" s="17" t="s">
        <v>61</v>
      </c>
      <c r="G5" s="9" t="s">
        <v>62</v>
      </c>
    </row>
    <row r="6" spans="1:7" x14ac:dyDescent="0.3">
      <c r="A6" s="15" t="s">
        <v>63</v>
      </c>
      <c r="B6" s="17" t="s">
        <v>64</v>
      </c>
      <c r="C6" s="18" t="s">
        <v>64</v>
      </c>
      <c r="D6" s="16">
        <v>1</v>
      </c>
      <c r="E6" s="8" t="str">
        <f>IF(D6&gt;=1,"✓ Completado",IF(D6&gt;=0.5,"🟡 En camino","🔴 Atrasado"))</f>
        <v>✓ Completado</v>
      </c>
      <c r="F6" s="17" t="s">
        <v>65</v>
      </c>
      <c r="G6" s="9" t="s">
        <v>66</v>
      </c>
    </row>
    <row r="7" spans="1:7" x14ac:dyDescent="0.3">
      <c r="A7" s="15" t="s">
        <v>67</v>
      </c>
      <c r="B7" s="6">
        <v>2</v>
      </c>
      <c r="C7" s="18">
        <v>1</v>
      </c>
      <c r="D7" s="16">
        <f>C7/B7</f>
        <v>0.5</v>
      </c>
      <c r="E7" s="8" t="str">
        <f>IF(D7&gt;=1,"✓ Completado",IF(D7&gt;=0.5,"🟡 En camino","🔴 Atrasado"))</f>
        <v>🟡 En camino</v>
      </c>
      <c r="F7" s="17" t="s">
        <v>61</v>
      </c>
      <c r="G7" s="9" t="s">
        <v>68</v>
      </c>
    </row>
    <row r="8" spans="1:7" x14ac:dyDescent="0.3">
      <c r="A8" s="15" t="s">
        <v>69</v>
      </c>
      <c r="B8" s="6">
        <v>1000</v>
      </c>
      <c r="C8" s="5">
        <v>1200</v>
      </c>
      <c r="D8" s="16">
        <f>IF(C8&lt;=B8,1,B8/C8)</f>
        <v>0.83333333333333337</v>
      </c>
      <c r="E8" s="8" t="str">
        <f>IF(D8&gt;=1,"✓ Completado",IF(D8&gt;=0.8,"🟡 En camino","🔴 Atrasado"))</f>
        <v>🟡 En camino</v>
      </c>
      <c r="F8" s="17" t="s">
        <v>61</v>
      </c>
      <c r="G8" s="9" t="s">
        <v>70</v>
      </c>
    </row>
    <row r="9" spans="1:7" x14ac:dyDescent="0.3">
      <c r="A9" s="15" t="s">
        <v>71</v>
      </c>
      <c r="B9" s="6">
        <v>5</v>
      </c>
      <c r="C9" s="5">
        <v>3</v>
      </c>
      <c r="D9" s="16">
        <f>C9/B9</f>
        <v>0.6</v>
      </c>
      <c r="E9" s="8" t="str">
        <f>IF(D9&gt;=1,"✓ Completado",IF(D9&gt;=0.6,"🟡 En camino","🔴 Atrasado"))</f>
        <v>🟡 En camino</v>
      </c>
      <c r="F9" s="17" t="s">
        <v>61</v>
      </c>
      <c r="G9" s="9" t="s">
        <v>72</v>
      </c>
    </row>
  </sheetData>
  <mergeCells count="1">
    <mergeCell ref="A1:G1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"/>
  <sheetViews>
    <sheetView zoomScaleNormal="100" workbookViewId="0">
      <selection activeCell="D10" sqref="D10"/>
    </sheetView>
  </sheetViews>
  <sheetFormatPr baseColWidth="10" defaultColWidth="8.6640625" defaultRowHeight="14.4" x14ac:dyDescent="0.3"/>
  <cols>
    <col min="1" max="1" width="35" customWidth="1"/>
    <col min="2" max="3" width="13" customWidth="1"/>
    <col min="4" max="4" width="18" customWidth="1"/>
    <col min="5" max="5" width="15" customWidth="1"/>
    <col min="6" max="6" width="25" customWidth="1"/>
  </cols>
  <sheetData>
    <row r="1" spans="1:6" ht="17.399999999999999" x14ac:dyDescent="0.3">
      <c r="A1" s="26" t="s">
        <v>73</v>
      </c>
      <c r="B1" s="26"/>
      <c r="C1" s="26"/>
      <c r="D1" s="26"/>
      <c r="E1" s="26"/>
      <c r="F1" s="26"/>
    </row>
    <row r="3" spans="1:6" x14ac:dyDescent="0.3">
      <c r="A3" s="2" t="s">
        <v>74</v>
      </c>
      <c r="B3" s="27" t="s">
        <v>75</v>
      </c>
      <c r="C3" s="27"/>
      <c r="D3" s="27"/>
      <c r="E3" s="27"/>
      <c r="F3" s="27"/>
    </row>
    <row r="5" spans="1:6" ht="15" customHeight="1" x14ac:dyDescent="0.3">
      <c r="A5" s="28" t="s">
        <v>76</v>
      </c>
      <c r="B5" s="28"/>
      <c r="C5" s="28"/>
      <c r="D5" s="28"/>
      <c r="E5" s="28"/>
      <c r="F5" s="28"/>
    </row>
    <row r="6" spans="1:6" ht="27.6" x14ac:dyDescent="0.3">
      <c r="A6" s="19" t="s">
        <v>77</v>
      </c>
      <c r="B6" s="19" t="s">
        <v>78</v>
      </c>
      <c r="C6" s="19" t="s">
        <v>79</v>
      </c>
      <c r="D6" s="19" t="s">
        <v>80</v>
      </c>
      <c r="E6" s="19" t="s">
        <v>81</v>
      </c>
      <c r="F6" s="19" t="s">
        <v>82</v>
      </c>
    </row>
    <row r="7" spans="1:6" x14ac:dyDescent="0.3">
      <c r="A7" s="4" t="s">
        <v>83</v>
      </c>
      <c r="B7" s="5">
        <v>180</v>
      </c>
      <c r="C7" s="5">
        <v>15</v>
      </c>
      <c r="D7" s="7">
        <f>C7/B7</f>
        <v>8.3333333333333329E-2</v>
      </c>
      <c r="E7" s="16">
        <f>C7/SUM($C$7:$C$9)</f>
        <v>0.83333333333333337</v>
      </c>
      <c r="F7" s="17">
        <v>21</v>
      </c>
    </row>
    <row r="8" spans="1:6" x14ac:dyDescent="0.3">
      <c r="A8" s="4" t="s">
        <v>84</v>
      </c>
      <c r="B8" s="5">
        <v>95</v>
      </c>
      <c r="C8" s="5">
        <v>2</v>
      </c>
      <c r="D8" s="7">
        <f>C8/B8</f>
        <v>2.1052631578947368E-2</v>
      </c>
      <c r="E8" s="16">
        <f>C8/SUM($C$7:$C$9)</f>
        <v>0.1111111111111111</v>
      </c>
      <c r="F8" s="17">
        <v>14</v>
      </c>
    </row>
    <row r="9" spans="1:6" x14ac:dyDescent="0.3">
      <c r="A9" s="4" t="s">
        <v>85</v>
      </c>
      <c r="B9" s="5">
        <v>37</v>
      </c>
      <c r="C9" s="5">
        <v>1</v>
      </c>
      <c r="D9" s="7">
        <f>C9/B9</f>
        <v>2.7027027027027029E-2</v>
      </c>
      <c r="E9" s="16">
        <f>C9/SUM($C$7:$C$9)</f>
        <v>5.5555555555555552E-2</v>
      </c>
      <c r="F9" s="17">
        <v>7</v>
      </c>
    </row>
    <row r="11" spans="1:6" ht="15" customHeight="1" x14ac:dyDescent="0.3">
      <c r="A11" s="25" t="s">
        <v>86</v>
      </c>
      <c r="B11" s="25"/>
      <c r="C11" s="25"/>
      <c r="D11" s="25"/>
      <c r="E11" s="25"/>
      <c r="F11" s="25"/>
    </row>
    <row r="12" spans="1:6" ht="27.6" x14ac:dyDescent="0.3">
      <c r="A12" s="10" t="s">
        <v>87</v>
      </c>
      <c r="B12" s="10" t="s">
        <v>88</v>
      </c>
      <c r="C12" s="10" t="s">
        <v>89</v>
      </c>
      <c r="D12" s="10" t="s">
        <v>90</v>
      </c>
      <c r="E12" s="10" t="s">
        <v>13</v>
      </c>
      <c r="F12" s="10" t="s">
        <v>91</v>
      </c>
    </row>
    <row r="13" spans="1:6" x14ac:dyDescent="0.3">
      <c r="A13" s="15" t="s">
        <v>92</v>
      </c>
      <c r="B13" s="17" t="s">
        <v>93</v>
      </c>
      <c r="C13" s="17" t="s">
        <v>94</v>
      </c>
      <c r="D13" s="17" t="s">
        <v>95</v>
      </c>
      <c r="E13" s="17" t="s">
        <v>96</v>
      </c>
      <c r="F13" s="17" t="s">
        <v>97</v>
      </c>
    </row>
    <row r="14" spans="1:6" x14ac:dyDescent="0.3">
      <c r="A14" s="15" t="s">
        <v>98</v>
      </c>
      <c r="B14" s="17" t="s">
        <v>93</v>
      </c>
      <c r="C14" s="17" t="s">
        <v>99</v>
      </c>
      <c r="D14" s="17" t="s">
        <v>100</v>
      </c>
      <c r="E14" s="17" t="s">
        <v>96</v>
      </c>
      <c r="F14" s="17" t="s">
        <v>101</v>
      </c>
    </row>
    <row r="15" spans="1:6" x14ac:dyDescent="0.3">
      <c r="A15" s="15" t="s">
        <v>102</v>
      </c>
      <c r="B15" s="17" t="s">
        <v>103</v>
      </c>
      <c r="C15" s="17" t="s">
        <v>104</v>
      </c>
      <c r="D15" s="17" t="s">
        <v>105</v>
      </c>
      <c r="E15" s="17" t="s">
        <v>106</v>
      </c>
      <c r="F15" s="17" t="s">
        <v>107</v>
      </c>
    </row>
    <row r="16" spans="1:6" x14ac:dyDescent="0.3">
      <c r="A16" s="15" t="s">
        <v>108</v>
      </c>
      <c r="B16" s="17" t="s">
        <v>93</v>
      </c>
      <c r="C16" s="17" t="s">
        <v>93</v>
      </c>
      <c r="D16" s="17" t="s">
        <v>109</v>
      </c>
      <c r="E16" s="17" t="s">
        <v>96</v>
      </c>
      <c r="F16" s="17" t="s">
        <v>110</v>
      </c>
    </row>
  </sheetData>
  <mergeCells count="4">
    <mergeCell ref="A1:F1"/>
    <mergeCell ref="B3:F3"/>
    <mergeCell ref="A5:F5"/>
    <mergeCell ref="A11:F11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zoomScaleNormal="100" workbookViewId="0">
      <selection sqref="A1:F1"/>
    </sheetView>
  </sheetViews>
  <sheetFormatPr baseColWidth="10" defaultColWidth="8.6640625" defaultRowHeight="14.4" x14ac:dyDescent="0.3"/>
  <cols>
    <col min="1" max="1" width="20" customWidth="1"/>
    <col min="2" max="2" width="30" customWidth="1"/>
    <col min="3" max="3" width="35" customWidth="1"/>
    <col min="4" max="5" width="12" customWidth="1"/>
    <col min="6" max="6" width="20" customWidth="1"/>
  </cols>
  <sheetData>
    <row r="1" spans="1:6" ht="17.399999999999999" x14ac:dyDescent="0.3">
      <c r="A1" s="26" t="s">
        <v>111</v>
      </c>
      <c r="B1" s="26"/>
      <c r="C1" s="26"/>
      <c r="D1" s="26"/>
      <c r="E1" s="26"/>
      <c r="F1" s="26"/>
    </row>
    <row r="3" spans="1:6" x14ac:dyDescent="0.3">
      <c r="A3" s="14" t="s">
        <v>112</v>
      </c>
      <c r="B3" s="14" t="s">
        <v>113</v>
      </c>
      <c r="C3" s="14" t="s">
        <v>114</v>
      </c>
      <c r="D3" s="14" t="s">
        <v>115</v>
      </c>
      <c r="E3" s="14" t="s">
        <v>13</v>
      </c>
      <c r="F3" s="14" t="s">
        <v>116</v>
      </c>
    </row>
    <row r="4" spans="1:6" ht="45" customHeight="1" x14ac:dyDescent="0.3">
      <c r="A4" s="20" t="s">
        <v>117</v>
      </c>
      <c r="B4" s="21" t="s">
        <v>118</v>
      </c>
      <c r="C4" s="21" t="s">
        <v>119</v>
      </c>
      <c r="D4" s="21" t="s">
        <v>120</v>
      </c>
      <c r="E4" s="21" t="s">
        <v>121</v>
      </c>
      <c r="F4" s="21" t="s">
        <v>122</v>
      </c>
    </row>
    <row r="5" spans="1:6" ht="34.5" customHeight="1" x14ac:dyDescent="0.3">
      <c r="A5" s="20" t="s">
        <v>123</v>
      </c>
      <c r="B5" s="21" t="s">
        <v>124</v>
      </c>
      <c r="C5" s="21" t="s">
        <v>125</v>
      </c>
      <c r="D5" s="21" t="s">
        <v>126</v>
      </c>
      <c r="E5" s="21" t="s">
        <v>127</v>
      </c>
      <c r="F5" s="21" t="s">
        <v>128</v>
      </c>
    </row>
    <row r="6" spans="1:6" ht="34.5" customHeight="1" x14ac:dyDescent="0.3">
      <c r="A6" s="20" t="s">
        <v>129</v>
      </c>
      <c r="B6" s="21" t="s">
        <v>130</v>
      </c>
      <c r="C6" s="21" t="s">
        <v>131</v>
      </c>
      <c r="D6" s="21" t="s">
        <v>132</v>
      </c>
      <c r="E6" s="21" t="s">
        <v>133</v>
      </c>
      <c r="F6" s="21" t="s">
        <v>134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0"/>
  <sheetViews>
    <sheetView zoomScaleNormal="100" workbookViewId="0">
      <selection sqref="A1:D1"/>
    </sheetView>
  </sheetViews>
  <sheetFormatPr baseColWidth="10" defaultColWidth="8.6640625" defaultRowHeight="14.4" x14ac:dyDescent="0.3"/>
  <cols>
    <col min="1" max="1" width="44.6640625" customWidth="1"/>
    <col min="2" max="2" width="65" customWidth="1"/>
  </cols>
  <sheetData>
    <row r="1" spans="1:4" ht="20.399999999999999" x14ac:dyDescent="0.35">
      <c r="A1" s="29" t="s">
        <v>135</v>
      </c>
      <c r="B1" s="29"/>
      <c r="C1" s="29"/>
      <c r="D1" s="29"/>
    </row>
    <row r="3" spans="1:4" x14ac:dyDescent="0.3">
      <c r="B3" s="22"/>
    </row>
    <row r="4" spans="1:4" x14ac:dyDescent="0.3">
      <c r="A4" s="2" t="s">
        <v>136</v>
      </c>
      <c r="B4" s="22" t="s">
        <v>137</v>
      </c>
    </row>
    <row r="5" spans="1:4" x14ac:dyDescent="0.3">
      <c r="A5" s="2" t="s">
        <v>138</v>
      </c>
      <c r="B5" s="22" t="s">
        <v>139</v>
      </c>
    </row>
    <row r="6" spans="1:4" x14ac:dyDescent="0.3">
      <c r="A6" s="2" t="s">
        <v>140</v>
      </c>
      <c r="B6" s="22" t="s">
        <v>141</v>
      </c>
    </row>
    <row r="7" spans="1:4" x14ac:dyDescent="0.3">
      <c r="B7" s="22"/>
    </row>
    <row r="8" spans="1:4" x14ac:dyDescent="0.3">
      <c r="A8" s="2" t="s">
        <v>142</v>
      </c>
      <c r="B8" s="22"/>
    </row>
    <row r="9" spans="1:4" x14ac:dyDescent="0.3">
      <c r="A9" t="s">
        <v>143</v>
      </c>
      <c r="B9" s="22" t="s">
        <v>144</v>
      </c>
    </row>
    <row r="10" spans="1:4" x14ac:dyDescent="0.3">
      <c r="A10" t="s">
        <v>145</v>
      </c>
      <c r="B10" s="22" t="s">
        <v>146</v>
      </c>
    </row>
    <row r="11" spans="1:4" x14ac:dyDescent="0.3">
      <c r="A11" t="s">
        <v>147</v>
      </c>
      <c r="B11" s="22" t="s">
        <v>148</v>
      </c>
    </row>
    <row r="12" spans="1:4" x14ac:dyDescent="0.3">
      <c r="A12" t="s">
        <v>149</v>
      </c>
      <c r="B12" s="22" t="s">
        <v>150</v>
      </c>
    </row>
    <row r="13" spans="1:4" x14ac:dyDescent="0.3">
      <c r="A13" t="s">
        <v>151</v>
      </c>
      <c r="B13" s="22" t="s">
        <v>152</v>
      </c>
    </row>
    <row r="14" spans="1:4" x14ac:dyDescent="0.3">
      <c r="A14" t="s">
        <v>153</v>
      </c>
      <c r="B14" s="22" t="s">
        <v>154</v>
      </c>
    </row>
    <row r="15" spans="1:4" x14ac:dyDescent="0.3">
      <c r="B15" s="22"/>
    </row>
    <row r="16" spans="1:4" x14ac:dyDescent="0.3">
      <c r="A16" s="2" t="s">
        <v>155</v>
      </c>
      <c r="B16" s="22"/>
    </row>
    <row r="17" spans="1:2" x14ac:dyDescent="0.3">
      <c r="A17" t="s">
        <v>156</v>
      </c>
      <c r="B17" s="22" t="s">
        <v>157</v>
      </c>
    </row>
    <row r="18" spans="1:2" x14ac:dyDescent="0.3">
      <c r="A18" t="s">
        <v>158</v>
      </c>
      <c r="B18" s="22" t="s">
        <v>159</v>
      </c>
    </row>
    <row r="19" spans="1:2" x14ac:dyDescent="0.3">
      <c r="A19" t="s">
        <v>160</v>
      </c>
      <c r="B19" s="22" t="s">
        <v>161</v>
      </c>
    </row>
    <row r="20" spans="1:2" x14ac:dyDescent="0.3">
      <c r="A20" t="s">
        <v>162</v>
      </c>
      <c r="B20" s="22" t="s">
        <v>163</v>
      </c>
    </row>
    <row r="21" spans="1:2" x14ac:dyDescent="0.3">
      <c r="A21" t="s">
        <v>164</v>
      </c>
      <c r="B21" s="22" t="s">
        <v>165</v>
      </c>
    </row>
    <row r="22" spans="1:2" x14ac:dyDescent="0.3">
      <c r="B22" s="22"/>
    </row>
    <row r="23" spans="1:2" x14ac:dyDescent="0.3">
      <c r="A23" s="2" t="s">
        <v>166</v>
      </c>
      <c r="B23" s="22"/>
    </row>
    <row r="24" spans="1:2" x14ac:dyDescent="0.3">
      <c r="B24" s="22" t="s">
        <v>167</v>
      </c>
    </row>
    <row r="25" spans="1:2" x14ac:dyDescent="0.3">
      <c r="B25" s="22" t="s">
        <v>168</v>
      </c>
    </row>
    <row r="26" spans="1:2" x14ac:dyDescent="0.3">
      <c r="B26" s="22" t="s">
        <v>169</v>
      </c>
    </row>
    <row r="27" spans="1:2" x14ac:dyDescent="0.3">
      <c r="B27" s="22" t="s">
        <v>170</v>
      </c>
    </row>
    <row r="28" spans="1:2" x14ac:dyDescent="0.3">
      <c r="B28" s="22"/>
    </row>
    <row r="29" spans="1:2" x14ac:dyDescent="0.3">
      <c r="A29" s="2" t="s">
        <v>171</v>
      </c>
      <c r="B29" s="22"/>
    </row>
    <row r="30" spans="1:2" ht="28.8" x14ac:dyDescent="0.3">
      <c r="B30" s="22" t="s">
        <v>172</v>
      </c>
    </row>
  </sheetData>
  <mergeCells count="1">
    <mergeCell ref="A1:D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1. Resumen Ejecutivo</vt:lpstr>
      <vt:lpstr>2. Histórico Métricas</vt:lpstr>
      <vt:lpstr>3. Objetivos Q1 2025</vt:lpstr>
      <vt:lpstr>4. Análisis Churn</vt:lpstr>
      <vt:lpstr>5. Ayuda Inversores</vt:lpstr>
      <vt:lpstr>6. Instrucciones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Jose Luis Gomez</cp:lastModifiedBy>
  <cp:revision>0</cp:revision>
  <dcterms:created xsi:type="dcterms:W3CDTF">2025-10-31T13:26:49Z</dcterms:created>
  <dcterms:modified xsi:type="dcterms:W3CDTF">2025-11-10T09:12:10Z</dcterms:modified>
  <cp:category/>
  <cp:contentStatus/>
</cp:coreProperties>
</file>